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58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<sst xmlns="http://schemas.openxmlformats.org/spreadsheetml/2006/main" count="1995" uniqueCount="692">
  <si>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</si>
  <si>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</si>
  <si>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</si>
  <si>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</si>
  <si>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</si>
  <si>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</si>
  <si>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</si>
  <si>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</si>
  <si>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</si>
  <si>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</si>
  <si>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</si>
  <si>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</si>
  <si>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</si>
  <si>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</si>
  <si>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</si>
  <si>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</si>
  <si>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</si>
  <si>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</si>
  <si>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</si>
  <si>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</si>
  <si>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</si>
  <si>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</si>
  <si>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</si>
  <si>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</si>
  <si>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</si>
  <si>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</si>
  <si>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</si>
  <si>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</si>
  <si>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</si>
  <si>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</si>
  <si>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</si>
  <si>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</si>
  <si>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</si>
  <si>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</si>
  <si>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</si>
  <si>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</si>
  <si>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</si>
  <si>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</si>
  <si>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</si>
  <si>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</si>
  <si>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</si>
  <si>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</si>
  <si>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</si>
  <si>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</si>
  <si>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</si>
  <si>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</si>
  <si>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</si>
  <si>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</si>
  <si>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</si>
  <si>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</si>
  <si>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</si>
  <si>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</si>
  <si>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</si>
  <si>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</si>
  <si>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</si>
  <si>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</si>
  <si>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</si>
  <si>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</si>
  <si>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</si>
  <si>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</si>
  <si>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</si>
  <si>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</si>
  <si>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</si>
  <si>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</si>
  <si>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</si>
  <si>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</si>
  <si>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</si>
  <si>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</si>
  <si>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</si>
  <si>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</si>
  <si>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</si>
  <si>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</si>
  <si>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</si>
  <si>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</si>
  <si>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</si>
  <si>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</si>
  <si>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</si>
  <si>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</si>
  <si>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</si>
  <si>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</si>
  <si>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</si>
  <si>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</si>
  <si>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</si>
  <si>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</si>
  <si>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</si>
  <si>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</si>
  <si>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</si>
  <si>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</si>
  <si>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</si>
  <si>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</si>
  <si>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</si>
  <si>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</si>
  <si>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</si>
  <si>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</si>
  <si>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</si>
  <si>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</si>
  <si>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</si>
  <si>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</si>
  <si>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</si>
  <si>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</si>
  <si>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</si>
  <si>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</si>
  <si>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</si>
  <si>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</si>
  <si>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</si>
  <si>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</si>
  <si>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</si>
  <si>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</si>
  <si>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</si>
  <si>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</si>
  <si>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</si>
  <si>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</si>
  <si>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</si>
  <si>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</si>
  <si>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</si>
  <si>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</si>
  <si>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</si>
  <si>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</si>
  <si>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</si>
  <si>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</si>
  <si>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</si>
  <si>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</si>
  <si>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</si>
  <si>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</si>
  <si>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</si>
  <si>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</si>
  <si>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</si>
  <si>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</si>
  <si>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</si>
  <si>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</si>
  <si>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</si>
  <si>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</si>
  <si>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</si>
  <si>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</si>
  <si>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</si>
  <si>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</si>
  <si>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</si>
  <si>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</si>
  <si>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</si>
  <si>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</si>
  <si>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</si>
  <si>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</si>
  <si>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</si>
  <si>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</si>
  <si>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</si>
  <si>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</si>
  <si>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</si>
  <si>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</si>
  <si>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</si>
  <si>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</si>
  <si>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</si>
  <si>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</si>
  <si>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</si>
  <si>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</si>
  <si>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</si>
  <si>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</si>
  <si>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</si>
  <si>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</si>
  <si>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</si>
  <si>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</si>
  <si>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</si>
  <si>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</si>
  <si>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</si>
  <si>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</si>
  <si>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</si>
  <si>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</si>
  <si>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</si>
  <si>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</si>
  <si>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</si>
  <si>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</si>
  <si>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</si>
  <si>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</si>
  <si>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</si>
  <si>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</si>
  <si>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</si>
  <si>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</si>
  <si>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</si>
  <si>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</si>
  <si>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</si>
  <si>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</si>
  <si>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</si>
  <si>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</si>
  <si>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</si>
  <si>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</si>
  <si>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</si>
  <si>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</si>
  <si>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</si>
  <si>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</si>
  <si>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</si>
  <si>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</si>
  <si>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</si>
  <si>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</si>
  <si>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</si>
  <si>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</si>
  <si>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</si>
  <si>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</si>
  <si>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</si>
  <si>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</si>
  <si>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</si>
  <si>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</si>
  <si>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</si>
  <si>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</si>
  <si>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</si>
  <si>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</si>
  <si>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</si>
  <si>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</si>
  <si>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</si>
  <si>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</si>
  <si>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</si>
  <si>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</si>
  <si>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</si>
  <si>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</si>
  <si>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</si>
  <si>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</si>
  <si>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</si>
  <si>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</si>
  <si>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</si>
  <si>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</si>
  <si>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</si>
  <si>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</si>
  <si>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</si>
  <si>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</si>
  <si>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</si>
  <si>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</si>
  <si>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</si>
  <si>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</si>
  <si>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</si>
  <si>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</si>
  <si>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</si>
  <si>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</si>
  <si>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</si>
  <si>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</si>
  <si>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</si>
  <si>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</si>
  <si>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</si>
  <si>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</si>
  <si>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</si>
  <si>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</si>
  <si>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</si>
  <si>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</si>
  <si>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</si>
  <si>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</si>
  <si>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</si>
  <si>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</si>
  <si>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</si>
  <si>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</si>
  <si>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</si>
  <si>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</si>
  <si>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</si>
  <si>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</si>
  <si>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</si>
  <si>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</si>
  <si>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</si>
  <si>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</si>
  <si>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</si>
  <si>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</si>
  <si>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</si>
  <si>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</si>
  <si>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</si>
  <si>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</si>
  <si>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</si>
  <si>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</si>
  <si>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</si>
  <si>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</si>
  <si>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</si>
  <si>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</si>
  <si>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</si>
  <si>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</si>
  <si>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</si>
  <si>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</si>
  <si>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</si>
  <si>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</si>
  <si>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</si>
  <si>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</si>
  <si>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</si>
  <si>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</si>
  <si>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</si>
  <si>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</si>
  <si>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</si>
  <si>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</si>
  <si>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</si>
  <si>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</si>
  <si>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</si>
  <si>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</si>
  <si>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</si>
  <si>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</si>
  <si>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</si>
  <si>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</si>
  <si>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</si>
  <si>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</si>
  <si>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</si>
  <si>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</si>
  <si>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</si>
  <si>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</si>
  <si>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</si>
  <si>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</si>
  <si>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</si>
  <si>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</si>
  <si>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</si>
  <si>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</si>
  <si>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</si>
  <si>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</si>
  <si>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</si>
  <si>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</si>
  <si>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</si>
  <si>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</si>
  <si>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</si>
  <si>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</si>
  <si>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</si>
  <si>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</si>
  <si>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</si>
  <si>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</si>
  <si>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</si>
  <si>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</si>
  <si>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</si>
  <si>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</si>
  <si>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</si>
  <si>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</si>
  <si>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</si>
  <si>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</si>
  <si>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</si>
  <si>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</si>
  <si>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</si>
  <si>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</si>
  <si>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</si>
  <si>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</si>
  <si>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</si>
  <si>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</si>
  <si>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</si>
  <si>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</si>
  <si>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</si>
  <si>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</si>
  <si>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</si>
  <si>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</si>
  <si>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</si>
  <si>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</si>
  <si>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</si>
  <si>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</si>
  <si>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</si>
  <si>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</si>
  <si>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</si>
  <si>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</si>
  <si>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</si>
  <si>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</si>
  <si>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</si>
  <si>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</si>
  <si>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</si>
  <si>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</si>
  <si>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</si>
  <si>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</si>
  <si>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</si>
  <si>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</si>
  <si>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</si>
  <si>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</si>
  <si>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</si>
  <si>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</si>
  <si>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</si>
  <si>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</si>
  <si>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</si>
  <si>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</si>
  <si>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</si>
  <si>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</si>
  <si>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</si>
  <si>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</si>
  <si>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</si>
  <si>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</si>
  <si>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</si>
  <si>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</si>
  <si>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</si>
  <si>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</si>
  <si>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</si>
  <si>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</si>
  <si>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</si>
  <si>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</si>
  <si>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</si>
  <si>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</si>
  <si>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</si>
  <si>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</si>
  <si>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</si>
  <si>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</si>
  <si>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</si>
  <si>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</si>
  <si>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</si>
  <si>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</si>
  <si>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</si>
  <si>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</si>
  <si>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</si>
  <si>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</si>
  <si>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</si>
  <si>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</si>
  <si>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</si>
  <si>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</si>
  <si>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</si>
  <si>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</si>
  <si>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</si>
  <si>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</si>
  <si>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</si>
  <si>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</si>
  <si>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</si>
  <si>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</si>
  <si>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</si>
  <si>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</si>
  <si>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</si>
  <si>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</si>
  <si>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</si>
  <si>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</si>
  <si>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</si>
  <si>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</si>
  <si>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</si>
  <si>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</si>
  <si>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</si>
  <si>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</si>
  <si>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</si>
  <si>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</si>
  <si>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</si>
  <si>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</si>
  <si>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</si>
  <si>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</si>
  <si>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</si>
  <si>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</si>
  <si>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</si>
  <si>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</si>
  <si>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</si>
  <si>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</si>
  <si>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</si>
  <si>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</si>
  <si>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</si>
  <si>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</si>
  <si>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</si>
  <si>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</si>
  <si>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</si>
  <si>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</si>
  <si>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</si>
  <si>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</si>
  <si>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</si>
  <si>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</si>
  <si>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</si>
  <si>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</si>
  <si>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</si>
  <si>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</si>
  <si>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</si>
  <si>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</si>
  <si>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</si>
  <si>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</si>
  <si>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</si>
  <si>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</si>
  <si>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</si>
  <si>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</si>
  <si>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</si>
  <si>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</si>
  <si>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</si>
  <si>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</si>
  <si>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</si>
  <si>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</si>
  <si>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</si>
  <si>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</si>
  <si>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</si>
  <si>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</si>
  <si>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</si>
  <si>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</si>
  <si>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</si>
  <si>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</si>
  <si>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</si>
  <si>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</si>
  <si>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</si>
  <si>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</si>
  <si>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</si>
  <si>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</si>
  <si>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</si>
  <si>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</si>
  <si>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</si>
  <si>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</si>
  <si>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</si>
  <si>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</si>
  <si>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</si>
  <si>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</si>
  <si>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</si>
  <si>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</si>
  <si>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</si>
  <si>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</si>
  <si>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</si>
  <si>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</si>
  <si>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</si>
  <si>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</si>
  <si>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</si>
  <si>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</si>
  <si>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</si>
  <si>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</si>
  <si>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</si>
  <si>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</si>
  <si>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</si>
  <si>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</si>
  <si>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</si>
  <si>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</si>
  <si>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</si>
  <si>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</si>
  <si>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</si>
  <si>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</si>
  <si>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</si>
  <si>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</si>
  <si>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</si>
  <si>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</si>
  <si>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</si>
  <si>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</si>
  <si>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</si>
  <si>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</si>
  <si>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</si>
  <si>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</si>
  <si>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</si>
  <si>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</si>
  <si>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</si>
  <si>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</si>
  <si>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</si>
  <si>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</si>
  <si>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</si>
  <si>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</si>
  <si>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</si>
  <si>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</si>
  <si>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</si>
  <si>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</si>
  <si>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</si>
  <si>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</si>
  <si>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</si>
  <si>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</si>
  <si>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</si>
  <si>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</si>
  <si>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</si>
  <si>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</si>
  <si>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</si>
  <si>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</si>
  <si>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</si>
  <si>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</si>
  <si>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</si>
  <si>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</si>
  <si>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</si>
  <si>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</si>
  <si>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</si>
  <si>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</si>
  <si>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</si>
  <si>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</si>
  <si>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</si>
  <si>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</si>
  <si>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</si>
  <si>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</si>
  <si>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</si>
  <si>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</si>
  <si>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</si>
  <si>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</si>
  <si>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</si>
  <si>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</si>
  <si>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</si>
  <si>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</si>
  <si>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</si>
  <si>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</si>
  <si>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</si>
  <si>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</si>
  <si>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</si>
  <si>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</si>
  <si>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</si>
  <si>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</si>
  <si>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</si>
  <si>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</si>
  <si>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</si>
  <si>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</si>
  <si>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</si>
  <si>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</si>
  <si>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</si>
  <si>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</si>
  <si>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</si>
  <si>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</si>
  <si>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</si>
  <si>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</si>
  <si>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</si>
  <si>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</si>
  <si>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</si>
  <si>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</si>
  <si>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</si>
  <si>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</si>
  <si>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</si>
  <si>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</si>
  <si>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</si>
  <si>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</si>
  <si>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</si>
  <si>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</si>
  <si>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</si>
  <si>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</si>
  <si>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</si>
  <si>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</si>
  <si>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</si>
  <si>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</si>
  <si>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</si>
  <si>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</si>
  <si>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</si>
  <si>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</si>
  <si>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</si>
  <si>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</si>
  <si>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</si>
  <si>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</si>
  <si>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</si>
  <si>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</si>
  <si>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</si>
  <si>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</si>
  <si>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</si>
  <si>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</si>
  <si>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</si>
  <si>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</si>
  <si>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</si>
  <si>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</si>
  <si>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</si>
  <si>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</si>
  <si>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</si>
  <si>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</si>
  <si>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</si>
  <si>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</si>
  <si>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</si>
  <si>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</si>
  <si>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</si>
  <si>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</si>
  <si>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</si>
  <si>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</si>
  <si>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</si>
  <si>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</si>
  <si>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</si>
  <si>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</si>
  <si>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</si>
  <si>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</si>
  <si>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</si>
  <si>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</si>
  <si>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</si>
  <si>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</si>
  <si>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</si>
  <si>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</si>
  <si>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</si>
  <si>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</si>
  <si>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</si>
  <si>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</si>
  <si>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</si>
  <si>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</si>
  <si>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</si>
  <si>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</si>
  <si>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</si>
  <si>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</si>
  <si>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</si>
  <si>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</si>
  <si>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</si>
  <si>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</si>
  <si>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</si>
  <si>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</si>
  <si>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</si>
  <si>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</si>
  <si>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</si>
  <si>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</si>
  <si>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</si>
  <si>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</si>
  <si>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</si>
  <si>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</si>
  <si>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</si>
  <si>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</si>
  <si>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</si>
  <si>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</si>
  <si>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</si>
  <si>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</si>
  <si>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</si>
  <si>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</si>
  <si>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</si>
  <si>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</si>
  <si>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</si>
  <si>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</si>
  <si>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</si>
  <si>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</si>
  <si>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</si>
  <si>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</si>
  <si>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</si>
  <si>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</si>
  <si>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</si>
  <si>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</si>
  <si>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</si>
  <si>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</si>
  <si>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</si>
  <si>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</si>
  <si>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</si>
  <si>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</si>
  <si>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</si>
  <si>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</si>
  <si>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</si>
  <si>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</si>
  <si>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http://www.icpd.bg/</t>
  </si>
  <si>
    <t>http://www.x3news.com/</t>
  </si>
  <si>
    <t>ОПТИМА ОДИТ АД</t>
  </si>
  <si>
    <t>+359/29210518</t>
  </si>
  <si>
    <t>office@icpd.bg</t>
  </si>
  <si>
    <t xml:space="preserve">ГР. СОФИЯ, УЛ. „Добруджа“ № 6.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</si>
</sst>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45382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45409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45292</v>
      </c>
    </row>
    <row r="10" spans="1:2" ht="15">
      <c r="A10" s="7" t="s">
        <v>2</v>
      </c>
      <c r="B10" s="357">
        <v>45382</v>
      </c>
    </row>
    <row r="11" spans="1:2" ht="15">
      <c r="A11" s="7" t="s">
        <v>668</v>
      </c>
      <c r="B11" s="357">
        <v>45409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623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691</v>
      </c>
    </row>
    <row r="20" spans="1:2" ht="15">
      <c r="A20" s="7" t="s">
        <v>5</v>
      </c>
      <c r="B20" s="356" t="s">
        <v>691</v>
      </c>
    </row>
    <row r="21" spans="1:2" ht="15">
      <c r="A21" s="10" t="s">
        <v>6</v>
      </c>
      <c r="B21" s="358" t="s">
        <v>689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690</v>
      </c>
    </row>
    <row r="24" spans="1:2" ht="15">
      <c r="A24" s="10" t="s">
        <v>612</v>
      </c>
      <c r="B24" s="469" t="s">
        <v>686</v>
      </c>
    </row>
    <row r="25" spans="1:2" ht="15">
      <c r="A25" s="7" t="s">
        <v>615</v>
      </c>
      <c r="B25" s="470" t="s">
        <v>687</v>
      </c>
    </row>
    <row r="26" spans="1:2" ht="15">
      <c r="A26" s="10" t="s">
        <v>661</v>
      </c>
      <c r="B26" s="358" t="s">
        <v>688</v>
      </c>
    </row>
    <row r="27" spans="1:2" ht="15">
      <c r="A27" s="10" t="s">
        <v>662</v>
      </c>
      <c r="B27" s="358"/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B68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8467</v>
      </c>
      <c r="D12" s="138">
        <v>8467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8467</v>
      </c>
      <c r="D20" s="377">
        <f>SUM(D12:D19)</f>
        <v>8467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f>36786+88</f>
        <v>36874</v>
      </c>
      <c r="D21" s="267">
        <v>36786</v>
      </c>
      <c r="E21" s="76" t="s">
        <v>58</v>
      </c>
      <c r="F21" s="80" t="s">
        <v>59</v>
      </c>
      <c r="G21" s="138">
        <v>9400</v>
      </c>
      <c r="H21" s="138">
        <v>9400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17052</v>
      </c>
      <c r="H26" s="377">
        <f>H20+H21+H22</f>
        <v>17052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-14810</v>
      </c>
      <c r="H28" s="375">
        <f>SUM(H29:H31)</f>
        <v>-15383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f>13974+473+572+1</f>
        <v>15020</v>
      </c>
      <c r="H29" s="137">
        <v>14447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572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-146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-14956</v>
      </c>
      <c r="H34" s="377">
        <f>H28+H32+H33</f>
        <v>-14811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8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29862</v>
      </c>
      <c r="H37" s="379">
        <f>H26+H18+H34</f>
        <v>30007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>
        <v>11735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11735</v>
      </c>
      <c r="H50" s="375">
        <f>SUM(H44:H49)</f>
        <v>11735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45341</v>
      </c>
      <c r="D56" s="381">
        <f>D20+D21+D22+D28+D33+D46+D52+D54+D55</f>
        <v>45253</v>
      </c>
      <c r="E56" s="87" t="s">
        <v>557</v>
      </c>
      <c r="F56" s="86" t="s">
        <v>172</v>
      </c>
      <c r="G56" s="378">
        <f>G50+G52+G53+G54+G55</f>
        <v>11735</v>
      </c>
      <c r="H56" s="379">
        <f>H50+H52+H53+H54+H55</f>
        <v>11735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8"/>
    </row>
    <row r="60" spans="1:13" ht="1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>
        <v>202</v>
      </c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4893</v>
      </c>
      <c r="H61" s="375">
        <f>SUM(H62:H68)</f>
        <v>5239</v>
      </c>
    </row>
    <row r="62" spans="1:13" ht="1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/>
      <c r="H62" s="138"/>
      <c r="M62" s="85"/>
    </row>
    <row r="63" spans="1:8" ht="1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24+3586</f>
        <v>3610</v>
      </c>
      <c r="H64" s="138">
        <v>3624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310+640</f>
        <v>950</v>
      </c>
      <c r="H65" s="138">
        <v>1199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91+16</f>
        <v>107</v>
      </c>
      <c r="H66" s="138">
        <v>119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19</v>
      </c>
      <c r="H67" s="138">
        <v>16</v>
      </c>
    </row>
    <row r="68" spans="1:8" ht="15">
      <c r="A68" s="76" t="s">
        <v>206</v>
      </c>
      <c r="B68" s="78" t="s">
        <v>207</v>
      </c>
      <c r="C68" s="138"/>
      <c r="D68" s="138">
        <v>0</v>
      </c>
      <c r="E68" s="76" t="s">
        <v>212</v>
      </c>
      <c r="F68" s="80" t="s">
        <v>213</v>
      </c>
      <c r="G68" s="138">
        <v>207</v>
      </c>
      <c r="H68" s="138">
        <v>281</v>
      </c>
    </row>
    <row r="69" spans="1:8" ht="15">
      <c r="A69" s="76" t="s">
        <v>210</v>
      </c>
      <c r="B69" s="78" t="s">
        <v>211</v>
      </c>
      <c r="C69" s="138">
        <f>1928+33</f>
        <v>1961</v>
      </c>
      <c r="D69" s="138">
        <v>1975</v>
      </c>
      <c r="E69" s="142" t="s">
        <v>79</v>
      </c>
      <c r="F69" s="80" t="s">
        <v>216</v>
      </c>
      <c r="G69" s="138">
        <f>1041-310+1571+1</f>
        <v>2303</v>
      </c>
      <c r="H69" s="138">
        <v>2639</v>
      </c>
    </row>
    <row r="70" spans="1:8" ht="15">
      <c r="A70" s="76" t="s">
        <v>214</v>
      </c>
      <c r="B70" s="78" t="s">
        <v>215</v>
      </c>
      <c r="C70" s="138">
        <v>1106</v>
      </c>
      <c r="D70" s="138">
        <v>1106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7196</v>
      </c>
      <c r="H71" s="377">
        <f>H59+H60+H61+H69+H70</f>
        <v>8080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167</v>
      </c>
      <c r="D75" s="138">
        <v>1488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3234</v>
      </c>
      <c r="D76" s="377">
        <f>SUM(D68:D75)</f>
        <v>4569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7196</v>
      </c>
      <c r="H79" s="379">
        <f>H71+H73+H75+H77</f>
        <v>8080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f>198+20</f>
        <v>218</v>
      </c>
      <c r="D89" s="138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218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3452</v>
      </c>
      <c r="D94" s="381">
        <f>D65+D76+D85+D92+D93</f>
        <v>4569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48793</v>
      </c>
      <c r="D95" s="383">
        <f>D94+D56</f>
        <v>49822</v>
      </c>
      <c r="E95" s="169" t="s">
        <v>635</v>
      </c>
      <c r="F95" s="280" t="s">
        <v>268</v>
      </c>
      <c r="G95" s="382">
        <f>G37+G40+G56+G79</f>
        <v>48793</v>
      </c>
      <c r="H95" s="383">
        <f>H37+H40+H56+H79</f>
        <v>49822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45409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B18">
      <selection activeCell="F48" sqref="F4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</v>
      </c>
      <c r="D12" s="256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19</v>
      </c>
      <c r="D13" s="256">
        <v>31</v>
      </c>
      <c r="E13" s="135" t="s">
        <v>281</v>
      </c>
      <c r="F13" s="180" t="s">
        <v>282</v>
      </c>
      <c r="G13" s="256">
        <v>41</v>
      </c>
      <c r="H13" s="256">
        <v>8070</v>
      </c>
    </row>
    <row r="14" spans="1:8" ht="1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">
      <c r="A15" s="135" t="s">
        <v>287</v>
      </c>
      <c r="B15" s="131" t="s">
        <v>288</v>
      </c>
      <c r="C15" s="256">
        <v>12</v>
      </c>
      <c r="D15" s="256">
        <v>11</v>
      </c>
      <c r="E15" s="185" t="s">
        <v>79</v>
      </c>
      <c r="F15" s="180" t="s">
        <v>289</v>
      </c>
      <c r="G15" s="256">
        <v>1</v>
      </c>
      <c r="H15" s="257">
        <v>10</v>
      </c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42</v>
      </c>
      <c r="H16" s="408">
        <f>SUM(H12:H15)</f>
        <v>8080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4</v>
      </c>
      <c r="D19" s="256">
        <v>7977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39</v>
      </c>
      <c r="D22" s="408">
        <f>SUM(D12:D18)+D19</f>
        <v>8021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149</v>
      </c>
      <c r="D25" s="256">
        <v>60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149</v>
      </c>
      <c r="D29" s="408">
        <f>SUM(D25:D28)</f>
        <v>63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188</v>
      </c>
      <c r="D31" s="414">
        <f>D29+D22</f>
        <v>8084</v>
      </c>
      <c r="E31" s="191" t="s">
        <v>548</v>
      </c>
      <c r="F31" s="206" t="s">
        <v>331</v>
      </c>
      <c r="G31" s="193">
        <f>G16+G18+G27</f>
        <v>42</v>
      </c>
      <c r="H31" s="194">
        <f>H16+H18+H27</f>
        <v>8080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146</v>
      </c>
      <c r="H33" s="408">
        <f>IF((D31-H31)&gt;0,D31-H31,0)</f>
        <v>4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188</v>
      </c>
      <c r="D36" s="416">
        <f>D31-D34+D35</f>
        <v>8084</v>
      </c>
      <c r="E36" s="202" t="s">
        <v>346</v>
      </c>
      <c r="F36" s="196" t="s">
        <v>347</v>
      </c>
      <c r="G36" s="207">
        <f>G35-G34+G31</f>
        <v>42</v>
      </c>
      <c r="H36" s="208">
        <f>H35-H34+H31</f>
        <v>8080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146</v>
      </c>
      <c r="H37" s="194">
        <f>IF((D36-H36)&gt;0,D36-H36,0)</f>
        <v>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146</v>
      </c>
      <c r="H42" s="184">
        <f>IF(H37&gt;0,IF(D38+H37&lt;0,0,D38+H37),IF(D37-D38&lt;0,D38-D37,0))</f>
        <v>4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146</v>
      </c>
      <c r="H44" s="208">
        <f>IF(D42=0,IF(H42-H43&gt;0,H42-H43+D43,0),IF(D42-D43&lt;0,D43-D42+H43,0))</f>
        <v>4</v>
      </c>
    </row>
    <row r="45" spans="1:8" ht="15.75" thickBot="1">
      <c r="A45" s="210" t="s">
        <v>371</v>
      </c>
      <c r="B45" s="211" t="s">
        <v>372</v>
      </c>
      <c r="C45" s="409">
        <f>C36+C38+C42</f>
        <v>188</v>
      </c>
      <c r="D45" s="410">
        <f>D36+D38+D42</f>
        <v>8084</v>
      </c>
      <c r="E45" s="210" t="s">
        <v>373</v>
      </c>
      <c r="F45" s="212" t="s">
        <v>374</v>
      </c>
      <c r="G45" s="409">
        <f>G42+G36</f>
        <v>188</v>
      </c>
      <c r="H45" s="410">
        <f>H42+H36</f>
        <v>8084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45409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B57" sqref="B57:E5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1408</v>
      </c>
      <c r="D11" s="138">
        <v>27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-187-4</f>
        <v>-191</v>
      </c>
      <c r="D12" s="138">
        <v>-155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-21</v>
      </c>
      <c r="D14" s="138">
        <v>-42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-77</v>
      </c>
      <c r="D15" s="138">
        <v>278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-570+24-4</f>
        <v>-550</v>
      </c>
      <c r="D20" s="138">
        <v>-53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569</v>
      </c>
      <c r="D21" s="438">
        <f>SUM(D11:D20)</f>
        <v>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-351</v>
      </c>
      <c r="D38" s="137">
        <v>-39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-351</v>
      </c>
      <c r="D43" s="440">
        <f>SUM(D35:D42)</f>
        <v>-39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218</v>
      </c>
      <c r="D44" s="247">
        <f>D43+D33+D21</f>
        <v>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>
        <v>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218</v>
      </c>
      <c r="D46" s="251">
        <f>D45+D44</f>
        <v>34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218</v>
      </c>
      <c r="D47" s="238">
        <v>34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45409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9400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15019</v>
      </c>
      <c r="J13" s="363">
        <f>'1-Баланс'!H30+'1-Баланс'!H33</f>
        <v>-29830</v>
      </c>
      <c r="K13" s="364"/>
      <c r="L13" s="363">
        <f>SUM(C13:K13)</f>
        <v>30007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9400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15019</v>
      </c>
      <c r="J17" s="432">
        <f t="shared" si="2"/>
        <v>-29830</v>
      </c>
      <c r="K17" s="432">
        <f t="shared" si="2"/>
        <v>0</v>
      </c>
      <c r="L17" s="363">
        <f t="shared" si="1"/>
        <v>30007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-146</v>
      </c>
      <c r="K18" s="364"/>
      <c r="L18" s="363">
        <f t="shared" si="1"/>
        <v>-146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9400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15019</v>
      </c>
      <c r="J31" s="432">
        <f t="shared" si="6"/>
        <v>-29976</v>
      </c>
      <c r="K31" s="432">
        <f t="shared" si="6"/>
        <v>0</v>
      </c>
      <c r="L31" s="363">
        <f t="shared" si="1"/>
        <v>29861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9400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15019</v>
      </c>
      <c r="J34" s="366">
        <f t="shared" si="7"/>
        <v>-29976</v>
      </c>
      <c r="K34" s="366">
        <f t="shared" si="7"/>
        <v>0</v>
      </c>
      <c r="L34" s="430">
        <f t="shared" si="1"/>
        <v>29861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45409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C12" sqref="C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45409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48793</v>
      </c>
      <c r="D6" s="454">
        <f aca="true" t="shared" si="0" ref="D6:D15">C6-E6</f>
        <v>0</v>
      </c>
      <c r="E6" s="453">
        <f>'1-Баланс'!G95</f>
        <v>48793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29862</v>
      </c>
      <c r="D7" s="454">
        <f t="shared" si="0"/>
        <v>2096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-146</v>
      </c>
      <c r="D8" s="454">
        <f t="shared" si="0"/>
        <v>0</v>
      </c>
      <c r="E8" s="453">
        <f>ABS('2-Отчет за доходите'!C44)-ABS('2-Отчет за доходите'!G44)</f>
        <v>-146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218</v>
      </c>
      <c r="D10" s="454">
        <f t="shared" si="0"/>
        <v>0</v>
      </c>
      <c r="E10" s="453">
        <f>'3-Отчет за паричния поток'!C46</f>
        <v>218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29862</v>
      </c>
      <c r="D11" s="454">
        <f t="shared" si="0"/>
        <v>1</v>
      </c>
      <c r="E11" s="453">
        <f>'4-Отчет за собствения капитал'!L34</f>
        <v>29861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-3.4761904761904763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-0.004889156787890965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-0.007712218055041994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-0.002992232492365708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0.22340425531914893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0.47971095052807117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0.47971095052807117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0.03029460811561979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0.03029460811561979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0.0009263139322026422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0.000860779210132601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0.2821116907469289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0.6339495010381087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0.38798598159572073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149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0.004989618913669547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3.5476190476190474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127.05369127516778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8467</v>
      </c>
    </row>
    <row r="4" spans="1:8" ht="1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8467</v>
      </c>
    </row>
    <row r="12" spans="1:8" ht="1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36874</v>
      </c>
    </row>
    <row r="13" spans="1:8" ht="1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45341</v>
      </c>
    </row>
    <row r="42" spans="1:8" ht="1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1961</v>
      </c>
    </row>
    <row r="51" spans="1:8" ht="1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1106</v>
      </c>
    </row>
    <row r="52" spans="1:8" ht="1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167</v>
      </c>
    </row>
    <row r="57" spans="1:8" ht="1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3234</v>
      </c>
    </row>
    <row r="58" spans="1:8" ht="1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218</v>
      </c>
    </row>
    <row r="67" spans="1:8" ht="1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218</v>
      </c>
    </row>
    <row r="70" spans="1:8" ht="1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3452</v>
      </c>
    </row>
    <row r="72" spans="1:8" ht="1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48793</v>
      </c>
    </row>
    <row r="73" spans="1:8" ht="1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9400</v>
      </c>
    </row>
    <row r="82" spans="1:8" ht="1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17052</v>
      </c>
    </row>
    <row r="87" spans="1:8" ht="1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-14810</v>
      </c>
    </row>
    <row r="88" spans="1:8" ht="1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15020</v>
      </c>
    </row>
    <row r="89" spans="1:8" ht="1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-146</v>
      </c>
    </row>
    <row r="93" spans="1:8" ht="1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-14956</v>
      </c>
    </row>
    <row r="94" spans="1:8" ht="1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29862</v>
      </c>
    </row>
    <row r="95" spans="1:8" ht="1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11735</v>
      </c>
    </row>
    <row r="103" spans="1:8" ht="1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11735</v>
      </c>
    </row>
    <row r="108" spans="1:8" ht="1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4893</v>
      </c>
    </row>
    <row r="111" spans="1:8" ht="1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3610</v>
      </c>
    </row>
    <row r="114" spans="1:8" ht="1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950</v>
      </c>
    </row>
    <row r="115" spans="1:8" ht="1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107</v>
      </c>
    </row>
    <row r="116" spans="1:8" ht="1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19</v>
      </c>
    </row>
    <row r="117" spans="1:8" ht="1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207</v>
      </c>
    </row>
    <row r="118" spans="1:8" ht="1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2303</v>
      </c>
    </row>
    <row r="119" spans="1:8" ht="1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7196</v>
      </c>
    </row>
    <row r="121" spans="1:8" ht="1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7196</v>
      </c>
    </row>
    <row r="125" spans="1:8" ht="1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48793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</v>
      </c>
    </row>
    <row r="129" spans="1:8" ht="1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39</v>
      </c>
    </row>
    <row r="138" spans="1:8" ht="1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149</v>
      </c>
    </row>
    <row r="139" spans="1:8" ht="1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149</v>
      </c>
    </row>
    <row r="143" spans="1:8" ht="1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188</v>
      </c>
    </row>
    <row r="144" spans="1:8" ht="1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188</v>
      </c>
    </row>
    <row r="148" spans="1:8" ht="1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188</v>
      </c>
    </row>
    <row r="157" spans="1:8" ht="1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41</v>
      </c>
    </row>
    <row r="159" spans="1:8" ht="1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</v>
      </c>
    </row>
    <row r="162" spans="1:8" ht="1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</v>
      </c>
    </row>
    <row r="171" spans="1:8" ht="1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146</v>
      </c>
    </row>
    <row r="172" spans="1:8" ht="1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</v>
      </c>
    </row>
    <row r="175" spans="1:8" ht="1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146</v>
      </c>
    </row>
    <row r="176" spans="1:8" ht="1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146</v>
      </c>
    </row>
    <row r="177" spans="1:8" ht="1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146</v>
      </c>
    </row>
    <row r="179" spans="1:8" ht="1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188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1408</v>
      </c>
    </row>
    <row r="182" spans="1:8" ht="1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-191</v>
      </c>
    </row>
    <row r="183" spans="1:8" ht="1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-77</v>
      </c>
    </row>
    <row r="186" spans="1:8" ht="1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-550</v>
      </c>
    </row>
    <row r="191" spans="1:8" ht="1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569</v>
      </c>
    </row>
    <row r="192" spans="1:8" ht="1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-351</v>
      </c>
    </row>
    <row r="207" spans="1:8" ht="1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-351</v>
      </c>
    </row>
    <row r="212" spans="1:8" ht="1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218</v>
      </c>
    </row>
    <row r="213" spans="1:8" ht="1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218</v>
      </c>
    </row>
    <row r="215" spans="1:8" ht="1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218</v>
      </c>
    </row>
    <row r="216" spans="1:8" ht="1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9400</v>
      </c>
    </row>
    <row r="263" spans="1:8" ht="1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9400</v>
      </c>
    </row>
    <row r="267" spans="1:8" ht="1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9400</v>
      </c>
    </row>
    <row r="281" spans="1:8" ht="1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9400</v>
      </c>
    </row>
    <row r="284" spans="1:8" ht="1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15019</v>
      </c>
    </row>
    <row r="351" spans="1:8" ht="1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15019</v>
      </c>
    </row>
    <row r="355" spans="1:8" ht="1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15019</v>
      </c>
    </row>
    <row r="369" spans="1:8" ht="1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15019</v>
      </c>
    </row>
    <row r="372" spans="1:8" ht="1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-146</v>
      </c>
    </row>
    <row r="378" spans="1:8" ht="1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-29976</v>
      </c>
    </row>
    <row r="391" spans="1:8" ht="1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-29976</v>
      </c>
    </row>
    <row r="394" spans="1:8" ht="1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30007</v>
      </c>
    </row>
    <row r="417" spans="1:8" ht="1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30007</v>
      </c>
    </row>
    <row r="421" spans="1:8" ht="1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-146</v>
      </c>
    </row>
    <row r="422" spans="1:8" ht="1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29861</v>
      </c>
    </row>
    <row r="435" spans="1:8" ht="1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29861</v>
      </c>
    </row>
    <row r="438" spans="1:8" ht="1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2021-04-28T11:38:30Z</cp:lastPrinted>
  <dcterms:created xsi:type="dcterms:W3CDTF">2006-09-16T00:00:00Z</dcterms:created>
  <dcterms:modified xsi:type="dcterms:W3CDTF">2024-04-28T22:55:49Z</dcterms:modified>
  <cp:category/>
  <cp:version/>
  <cp:contentType/>
  <cp:contentStatus/>
</cp:coreProperties>
</file>